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8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'SO.08 01 Pol'!$A$1:$U$59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49" i="12" l="1"/>
  <c r="F41" i="1" s="1"/>
  <c r="BA26" i="12"/>
  <c r="BA22" i="12"/>
  <c r="G8" i="12"/>
  <c r="M8" i="12" s="1"/>
  <c r="I8" i="12"/>
  <c r="K8" i="12"/>
  <c r="O8" i="12"/>
  <c r="Q8" i="12"/>
  <c r="U8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I14" i="12"/>
  <c r="K14" i="12"/>
  <c r="M14" i="12"/>
  <c r="O14" i="12"/>
  <c r="Q14" i="12"/>
  <c r="U14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4" i="12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3" i="12"/>
  <c r="G32" i="12" s="1"/>
  <c r="I51" i="1" s="1"/>
  <c r="I33" i="12"/>
  <c r="I32" i="12" s="1"/>
  <c r="K33" i="12"/>
  <c r="K32" i="12" s="1"/>
  <c r="O33" i="12"/>
  <c r="O32" i="12" s="1"/>
  <c r="Q33" i="12"/>
  <c r="Q32" i="12" s="1"/>
  <c r="U33" i="12"/>
  <c r="U32" i="12" s="1"/>
  <c r="G36" i="12"/>
  <c r="M36" i="12" s="1"/>
  <c r="I36" i="12"/>
  <c r="K36" i="12"/>
  <c r="K35" i="12" s="1"/>
  <c r="O36" i="12"/>
  <c r="O35" i="12" s="1"/>
  <c r="Q36" i="12"/>
  <c r="U36" i="12"/>
  <c r="G38" i="12"/>
  <c r="M38" i="12" s="1"/>
  <c r="I38" i="12"/>
  <c r="K38" i="12"/>
  <c r="O38" i="12"/>
  <c r="Q38" i="12"/>
  <c r="U38" i="12"/>
  <c r="U35" i="12" s="1"/>
  <c r="G42" i="12"/>
  <c r="G41" i="12" s="1"/>
  <c r="I53" i="1" s="1"/>
  <c r="I42" i="12"/>
  <c r="I41" i="12" s="1"/>
  <c r="K42" i="12"/>
  <c r="K41" i="12" s="1"/>
  <c r="M42" i="12"/>
  <c r="M41" i="12" s="1"/>
  <c r="O42" i="12"/>
  <c r="O41" i="12" s="1"/>
  <c r="Q42" i="12"/>
  <c r="Q41" i="12" s="1"/>
  <c r="U42" i="12"/>
  <c r="U41" i="12" s="1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O43" i="12" l="1"/>
  <c r="Q35" i="12"/>
  <c r="M35" i="12"/>
  <c r="U16" i="12"/>
  <c r="I16" i="12"/>
  <c r="O7" i="12"/>
  <c r="K43" i="12"/>
  <c r="Q43" i="12"/>
  <c r="M43" i="12"/>
  <c r="I35" i="12"/>
  <c r="K16" i="12"/>
  <c r="Q7" i="12"/>
  <c r="F40" i="1"/>
  <c r="U43" i="12"/>
  <c r="I43" i="12"/>
  <c r="M33" i="12"/>
  <c r="M32" i="12" s="1"/>
  <c r="O16" i="12"/>
  <c r="I7" i="12"/>
  <c r="AF49" i="12"/>
  <c r="G16" i="12"/>
  <c r="I50" i="1" s="1"/>
  <c r="Q16" i="12"/>
  <c r="U7" i="12"/>
  <c r="K7" i="12"/>
  <c r="F39" i="1"/>
  <c r="M7" i="12"/>
  <c r="G35" i="12"/>
  <c r="I52" i="1" s="1"/>
  <c r="G7" i="12"/>
  <c r="G43" i="12"/>
  <c r="I54" i="1" s="1"/>
  <c r="M24" i="12"/>
  <c r="M16" i="12" s="1"/>
  <c r="I49" i="1" l="1"/>
  <c r="G49" i="12"/>
  <c r="G41" i="1"/>
  <c r="H41" i="1" s="1"/>
  <c r="I41" i="1" s="1"/>
  <c r="G39" i="1"/>
  <c r="H39" i="1" s="1"/>
  <c r="H42" i="1" s="1"/>
  <c r="G40" i="1"/>
  <c r="F42" i="1"/>
  <c r="H40" i="1"/>
  <c r="I40" i="1" s="1"/>
  <c r="G42" i="1" l="1"/>
  <c r="G25" i="1" s="1"/>
  <c r="G26" i="1" s="1"/>
  <c r="I39" i="1"/>
  <c r="I42" i="1" s="1"/>
  <c r="I55" i="1"/>
  <c r="I16" i="1"/>
  <c r="I21" i="1" s="1"/>
  <c r="G23" i="1"/>
  <c r="G28" i="1" l="1"/>
  <c r="G24" i="1"/>
  <c r="G29" i="1" s="1"/>
  <c r="J39" i="1"/>
  <c r="J42" i="1" s="1"/>
  <c r="J41" i="1"/>
  <c r="J40" i="1"/>
  <c r="J52" i="1"/>
  <c r="J54" i="1"/>
  <c r="J50" i="1"/>
  <c r="J53" i="1"/>
  <c r="J49" i="1"/>
  <c r="J51" i="1"/>
  <c r="J5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<sst xmlns="http://schemas.openxmlformats.org/spreadsheetml/2006/main" count="279" uniqueCount="163">
  <si>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</si>
  <si>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</si>
  <si>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</si>
  <si>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</si>
  <si>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</si>
  <si>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</si>
  <si>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</si>
  <si>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</si>
  <si>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</si>
  <si>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</si>
  <si>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</si>
  <si>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</si>
  <si>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</si>
  <si>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</si>
  <si>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</si>
  <si>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</si>
  <si>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</si>
  <si>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</si>
  <si>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</si>
  <si>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</si>
  <si>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</si>
  <si>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</si>
  <si>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</si>
  <si>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</si>
  <si>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</si>
  <si>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</si>
  <si>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</si>
  <si>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</si>
  <si>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</si>
  <si>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</si>
  <si>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</si>
  <si>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</si>
  <si>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</si>
  <si>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</si>
  <si>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</si>
  <si>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</si>
  <si>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</si>
  <si>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</si>
  <si>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</si>
  <si>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</si>
  <si>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</si>
  <si>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</si>
  <si>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</si>
  <si>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</si>
  <si>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</si>
  <si>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SO.08</t>
  </si>
  <si>
    <t>Zpevněné plochy</t>
  </si>
  <si>
    <t>Objekt:</t>
  </si>
  <si>
    <t>Rozpočet:</t>
  </si>
  <si>
    <t>09012017</t>
  </si>
  <si>
    <t>PŘÍSTAVBA ADMINISTRATIVNÍHO OBJEKTU KVOP, ÚDOLNÍ 39, BRNO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</si>
  <si>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</si>
  <si>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</si>
  <si>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</si>
  <si>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</si>
  <si>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</si>
  <si>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</si>
  <si>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</si>
  <si>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63</t>
  </si>
  <si>
    <t>Podlahy a podlahové konstrukce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</si>
  <si>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</si>
  <si>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</si>
  <si>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</si>
  <si>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</si>
  <si>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</si>
  <si>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</si>
  <si>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</si>
  <si>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</si>
  <si>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</si>
  <si>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</si>
  <si>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</si>
  <si>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</si>
  <si>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</si>
  <si>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</si>
  <si>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</si>
  <si>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</si>
  <si>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</si>
  <si>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</si>
  <si>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</si>
  <si>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</si>
  <si>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</si>
  <si>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</si>
  <si>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</si>
  <si>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</si>
  <si>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</si>
  <si>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</si>
  <si>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</si>
  <si>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</si>
  <si>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</si>
  <si>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</si>
  <si>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</si>
  <si>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</si>
  <si>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</si>
  <si>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</si>
  <si>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</si>
  <si>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</si>
  <si>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</si>
  <si>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</si>
  <si>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</t>
  </si>
  <si>
    <t>odstranění stávajícího chodníku do SO09 : 3,3*1,6+8,2*1,6+23,4*2,0+34,7*1,6+3,6*2,0</t>
  </si>
  <si>
    <t>VV</t>
  </si>
  <si>
    <t>113201111R00</t>
  </si>
  <si>
    <t>Vytrhání obrubníků chodníkových a parkových</t>
  </si>
  <si>
    <t>m</t>
  </si>
  <si>
    <t>odstranění stávajícího chodníku do SO09 : 3,3+11,1+21,7+38,9+3,6+1,9+34,9+23,3+1,7+9,5+1,6</t>
  </si>
  <si>
    <t>139601102R00</t>
  </si>
  <si>
    <t>Ruční výkop jam, rýh a šachet v hornině tř. 3</t>
  </si>
  <si>
    <t>m3</t>
  </si>
  <si>
    <t>ruční dočištění : 0,1*(3,3*1,6+8,2*1,6+23,4*2,0+34,7*1,6+3,6*2,0+4,93*2,0*2)</t>
  </si>
  <si>
    <t>215901101RT5</t>
  </si>
  <si>
    <t>Zhutnění podloží z hornin nesoudržných do 92% PS, vibrační deskou</t>
  </si>
  <si>
    <t>3,3*1,6+8,2*1,6+23,4*2,0+34,7*1,6+3,6*2,0+4,93*2,0*2</t>
  </si>
  <si>
    <t>213151121R00</t>
  </si>
  <si>
    <t>Montáž geotextílie</t>
  </si>
  <si>
    <t>čisticí rohože : 3*2,0*2,0</t>
  </si>
  <si>
    <t>451571222R00</t>
  </si>
  <si>
    <t>Podklad pod dlažbu ze štěrkopísku tl. do 15 cm</t>
  </si>
  <si>
    <t>631312611R00</t>
  </si>
  <si>
    <t>Mazanina betonová tl. 5 - 8 cm C 16/20</t>
  </si>
  <si>
    <t>Včetně vytvoření dilatačních spár, bez zaplnění.</t>
  </si>
  <si>
    <t>POP</t>
  </si>
  <si>
    <t>podbetonování čisticí zóny, tl. 60 mm : 2,0*2,0*0,06*3</t>
  </si>
  <si>
    <t>953941331R00</t>
  </si>
  <si>
    <t>Osazení železných rohoží s rámy o ploše nad 1 m2</t>
  </si>
  <si>
    <t>kus</t>
  </si>
  <si>
    <t>632921919R00</t>
  </si>
  <si>
    <t>Dlažba z dlaždic betonových do písku, tl. 40 mm</t>
  </si>
  <si>
    <t>Včetně dodávky dlaždic.</t>
  </si>
  <si>
    <t>630001</t>
  </si>
  <si>
    <t>Čisticí rohož hliníkové profily 27 mm, 2000x2000 mm</t>
  </si>
  <si>
    <t xml:space="preserve">ks    </t>
  </si>
  <si>
    <t>POL3_</t>
  </si>
  <si>
    <t>630002</t>
  </si>
  <si>
    <t>69366198R</t>
  </si>
  <si>
    <t>871313121RT1</t>
  </si>
  <si>
    <t>Montáž trub z plastu, gumový kroužek, DN 150, včetně dodávky trub PVC hrdlových 110x3,0x5000</t>
  </si>
  <si>
    <t>odvod vody do drenážního systému : 2*3*0,5</t>
  </si>
  <si>
    <t>917862111R00</t>
  </si>
  <si>
    <t>Osazení stojat. obrub.bet. s opěrou,lože z C 12/15</t>
  </si>
  <si>
    <t>3,3+1,7+11,1+9,5+1,7+23,4+21,7+22,3+4*4,9+2,1+10,6+3,6+2,0+34,8</t>
  </si>
  <si>
    <t>59217422R</t>
  </si>
  <si>
    <t>zaokrouhlení : 0,6</t>
  </si>
  <si>
    <t>998223011R00</t>
  </si>
  <si>
    <t>Přesun hmot, pozemní komunikace, kryt dlážděný</t>
  </si>
  <si>
    <t>t</t>
  </si>
  <si>
    <t>POL7_</t>
  </si>
  <si>
    <t>979084216R00</t>
  </si>
  <si>
    <t>Vodorovná doprava vybour. hmot po suchu do 5 km</t>
  </si>
  <si>
    <t>POL8_</t>
  </si>
  <si>
    <t>979086213R00</t>
  </si>
  <si>
    <t>Nakládání vybouraných hmot na dopravní prostředek</t>
  </si>
  <si>
    <t>979082111R00</t>
  </si>
  <si>
    <t>Vnitrostaveništní doprava suti do 10 m</t>
  </si>
  <si>
    <t>979990103R00</t>
  </si>
  <si>
    <t>Poplatek za skládku suti - beton</t>
  </si>
  <si>
    <t/>
  </si>
  <si>
    <t>SUM</t>
  </si>
  <si>
    <t>Poznámky uchazeče k zadání</t>
  </si>
  <si>
    <t>POPUZIV</t>
  </si>
  <si>
    <t>END</t>
  </si>
  <si>
    <t>Nerez zápustný rám, 2000x2000 mm</t>
  </si>
  <si>
    <t>Geotextilie 300 g/m2 š. 200cm 100% PP</t>
  </si>
  <si>
    <t>Obrubník chodníkový 1000/80/200, přírodní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</si>
</sst>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3" borderId="31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3" t="s">
        <v>41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263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4"/>
      <c r="E11" s="234"/>
      <c r="F11" s="234"/>
      <c r="G11" s="234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37"/>
      <c r="E12" s="237"/>
      <c r="F12" s="237"/>
      <c r="G12" s="237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8"/>
      <c r="E13" s="238"/>
      <c r="F13" s="238"/>
      <c r="G13" s="238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14"/>
      <c r="F16" s="215"/>
      <c r="G16" s="214"/>
      <c r="H16" s="215"/>
      <c r="I16" s="214">
        <f>SUMIF(F49:F54,A16,I49:I54)+SUMIF(F49:F54,"PSU",I49:I54)</f>
        <v>0</v>
      </c>
      <c r="J16" s="221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14"/>
      <c r="F17" s="215"/>
      <c r="G17" s="214"/>
      <c r="H17" s="215"/>
      <c r="I17" s="214">
        <f>SUMIF(F49:F54,A17,I49:I54)</f>
        <v>0</v>
      </c>
      <c r="J17" s="221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14"/>
      <c r="F18" s="215"/>
      <c r="G18" s="214"/>
      <c r="H18" s="215"/>
      <c r="I18" s="214">
        <f>SUMIF(F49:F54,A18,I49:I54)</f>
        <v>0</v>
      </c>
      <c r="J18" s="221"/>
    </row>
    <row r="19" spans="1:10" ht="23.25" customHeight="1" x14ac:dyDescent="0.2">
      <c r="A19" s="160" t="s">
        <v>69</v>
      </c>
      <c r="B19" s="58" t="s">
        <v>29</v>
      </c>
      <c r="C19" s="59"/>
      <c r="D19" s="60"/>
      <c r="E19" s="214"/>
      <c r="F19" s="215"/>
      <c r="G19" s="214"/>
      <c r="H19" s="215"/>
      <c r="I19" s="214">
        <f>SUMIF(F49:F54,A19,I49:I54)</f>
        <v>0</v>
      </c>
      <c r="J19" s="221"/>
    </row>
    <row r="20" spans="1:10" ht="23.25" customHeight="1" x14ac:dyDescent="0.2">
      <c r="A20" s="160" t="s">
        <v>70</v>
      </c>
      <c r="B20" s="58" t="s">
        <v>30</v>
      </c>
      <c r="C20" s="59"/>
      <c r="D20" s="60"/>
      <c r="E20" s="214"/>
      <c r="F20" s="215"/>
      <c r="G20" s="214"/>
      <c r="H20" s="215"/>
      <c r="I20" s="214">
        <f>SUMIF(F49:F54,A20,I49:I54)</f>
        <v>0</v>
      </c>
      <c r="J20" s="221"/>
    </row>
    <row r="21" spans="1:10" ht="23.25" customHeight="1" x14ac:dyDescent="0.2">
      <c r="A21" s="4"/>
      <c r="B21" s="75" t="s">
        <v>31</v>
      </c>
      <c r="C21" s="76"/>
      <c r="D21" s="77"/>
      <c r="E21" s="222"/>
      <c r="F21" s="231"/>
      <c r="G21" s="222"/>
      <c r="H21" s="231"/>
      <c r="I21" s="222">
        <f>SUM(I16:J20)</f>
        <v>0</v>
      </c>
      <c r="J21" s="223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19">
        <f>ZakladDPHSniVypocet</f>
        <v>0</v>
      </c>
      <c r="H23" s="220"/>
      <c r="I23" s="220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17">
        <f>ZakladDPHSni*SazbaDPH1/100</f>
        <v>0</v>
      </c>
      <c r="H24" s="218"/>
      <c r="I24" s="218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19">
        <f>ZakladDPHZaklVypocet</f>
        <v>0</v>
      </c>
      <c r="H25" s="220"/>
      <c r="I25" s="220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7">
        <f>ZakladDPHZakl*SazbaDPH2/100</f>
        <v>0</v>
      </c>
      <c r="H26" s="228"/>
      <c r="I26" s="228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9">
        <f>0</f>
        <v>0</v>
      </c>
      <c r="H27" s="229"/>
      <c r="I27" s="229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2">
        <f>ZakladDPHSniVypocet+ZakladDPHZaklVypocet</f>
        <v>0</v>
      </c>
      <c r="H28" s="232"/>
      <c r="I28" s="232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30">
        <f>ZakladDPHSni+DPHSni+ZakladDPHZakl+DPHZakl+Zaokrouhleni</f>
        <v>0</v>
      </c>
      <c r="H29" s="230"/>
      <c r="I29" s="230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42884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16" t="s">
        <v>2</v>
      </c>
      <c r="E35" s="216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51</v>
      </c>
      <c r="C39" s="243"/>
      <c r="D39" s="244"/>
      <c r="E39" s="244"/>
      <c r="F39" s="120">
        <f>'SO.08 01 Pol'!AE49</f>
        <v>0</v>
      </c>
      <c r="G39" s="121">
        <f>'SO.08 01 Pol'!AF49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45</v>
      </c>
      <c r="C40" s="245" t="s">
        <v>46</v>
      </c>
      <c r="D40" s="246"/>
      <c r="E40" s="246"/>
      <c r="F40" s="123">
        <f>'SO.08 01 Pol'!AE49</f>
        <v>0</v>
      </c>
      <c r="G40" s="124">
        <f>'SO.08 01 Pol'!AF49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47" t="s">
        <v>44</v>
      </c>
      <c r="D41" s="248"/>
      <c r="E41" s="248"/>
      <c r="F41" s="125">
        <f>'SO.08 01 Pol'!AE49</f>
        <v>0</v>
      </c>
      <c r="G41" s="126">
        <f>'SO.08 01 Pol'!AF49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49" t="s">
        <v>52</v>
      </c>
      <c r="C42" s="250"/>
      <c r="D42" s="250"/>
      <c r="E42" s="251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54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55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56</v>
      </c>
      <c r="C49" s="252" t="s">
        <v>57</v>
      </c>
      <c r="D49" s="253"/>
      <c r="E49" s="253"/>
      <c r="F49" s="152" t="s">
        <v>26</v>
      </c>
      <c r="G49" s="153"/>
      <c r="H49" s="153"/>
      <c r="I49" s="153">
        <f>'SO.08 01 Pol'!G7</f>
        <v>0</v>
      </c>
      <c r="J49" s="148" t="str">
        <f>IF(I55=0,"",I49/I55*100)</f>
        <v/>
      </c>
    </row>
    <row r="50" spans="1:10" ht="25.5" customHeight="1" x14ac:dyDescent="0.2">
      <c r="A50" s="138"/>
      <c r="B50" s="140" t="s">
        <v>58</v>
      </c>
      <c r="C50" s="239" t="s">
        <v>59</v>
      </c>
      <c r="D50" s="240"/>
      <c r="E50" s="240"/>
      <c r="F50" s="154" t="s">
        <v>26</v>
      </c>
      <c r="G50" s="155"/>
      <c r="H50" s="155"/>
      <c r="I50" s="155">
        <f>'SO.08 01 Pol'!G16</f>
        <v>0</v>
      </c>
      <c r="J50" s="149" t="str">
        <f>IF(I55=0,"",I50/I55*100)</f>
        <v/>
      </c>
    </row>
    <row r="51" spans="1:10" ht="25.5" customHeight="1" x14ac:dyDescent="0.2">
      <c r="A51" s="138"/>
      <c r="B51" s="140" t="s">
        <v>60</v>
      </c>
      <c r="C51" s="239" t="s">
        <v>61</v>
      </c>
      <c r="D51" s="240"/>
      <c r="E51" s="240"/>
      <c r="F51" s="154" t="s">
        <v>26</v>
      </c>
      <c r="G51" s="155"/>
      <c r="H51" s="155"/>
      <c r="I51" s="155">
        <f>'SO.08 01 Pol'!G32</f>
        <v>0</v>
      </c>
      <c r="J51" s="149" t="str">
        <f>IF(I55=0,"",I51/I55*100)</f>
        <v/>
      </c>
    </row>
    <row r="52" spans="1:10" ht="25.5" customHeight="1" x14ac:dyDescent="0.2">
      <c r="A52" s="138"/>
      <c r="B52" s="140" t="s">
        <v>62</v>
      </c>
      <c r="C52" s="239" t="s">
        <v>63</v>
      </c>
      <c r="D52" s="240"/>
      <c r="E52" s="240"/>
      <c r="F52" s="154" t="s">
        <v>26</v>
      </c>
      <c r="G52" s="155"/>
      <c r="H52" s="155"/>
      <c r="I52" s="155">
        <f>'SO.08 01 Pol'!G35</f>
        <v>0</v>
      </c>
      <c r="J52" s="149" t="str">
        <f>IF(I55=0,"",I52/I55*100)</f>
        <v/>
      </c>
    </row>
    <row r="53" spans="1:10" ht="25.5" customHeight="1" x14ac:dyDescent="0.2">
      <c r="A53" s="138"/>
      <c r="B53" s="140" t="s">
        <v>64</v>
      </c>
      <c r="C53" s="239" t="s">
        <v>65</v>
      </c>
      <c r="D53" s="240"/>
      <c r="E53" s="240"/>
      <c r="F53" s="154" t="s">
        <v>26</v>
      </c>
      <c r="G53" s="155"/>
      <c r="H53" s="155"/>
      <c r="I53" s="155">
        <f>'SO.08 01 Pol'!G41</f>
        <v>0</v>
      </c>
      <c r="J53" s="149" t="str">
        <f>IF(I55=0,"",I53/I55*100)</f>
        <v/>
      </c>
    </row>
    <row r="54" spans="1:10" ht="25.5" customHeight="1" x14ac:dyDescent="0.2">
      <c r="A54" s="138"/>
      <c r="B54" s="147" t="s">
        <v>66</v>
      </c>
      <c r="C54" s="241" t="s">
        <v>67</v>
      </c>
      <c r="D54" s="242"/>
      <c r="E54" s="242"/>
      <c r="F54" s="156" t="s">
        <v>68</v>
      </c>
      <c r="G54" s="157"/>
      <c r="H54" s="157"/>
      <c r="I54" s="157">
        <f>'SO.08 01 Pol'!G43</f>
        <v>0</v>
      </c>
      <c r="J54" s="150" t="str">
        <f>IF(I55=0,"",I54/I55*100)</f>
        <v/>
      </c>
    </row>
    <row r="55" spans="1:10" ht="25.5" customHeight="1" x14ac:dyDescent="0.2">
      <c r="A55" s="139"/>
      <c r="B55" s="143" t="s">
        <v>1</v>
      </c>
      <c r="C55" s="143"/>
      <c r="D55" s="144"/>
      <c r="E55" s="144"/>
      <c r="F55" s="158"/>
      <c r="G55" s="159"/>
      <c r="H55" s="159"/>
      <c r="I55" s="159">
        <f>SUM(I49:I54)</f>
        <v>0</v>
      </c>
      <c r="J55" s="151">
        <f>SUM(J49:J54)</f>
        <v>0</v>
      </c>
    </row>
    <row r="56" spans="1:10" x14ac:dyDescent="0.2">
      <c r="F56" s="103"/>
      <c r="G56" s="102"/>
      <c r="H56" s="103"/>
      <c r="I56" s="102"/>
      <c r="J56" s="104"/>
    </row>
    <row r="57" spans="1:10" x14ac:dyDescent="0.2">
      <c r="F57" s="103"/>
      <c r="G57" s="102"/>
      <c r="H57" s="103"/>
      <c r="I57" s="102"/>
      <c r="J57" s="104"/>
    </row>
    <row r="58" spans="1:10" x14ac:dyDescent="0.2">
      <c r="F58" s="103"/>
      <c r="G58" s="102"/>
      <c r="H58" s="103"/>
      <c r="I58" s="102"/>
      <c r="J58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80" t="s">
        <v>8</v>
      </c>
      <c r="B2" s="79"/>
      <c r="C2" s="256"/>
      <c r="D2" s="256"/>
      <c r="E2" s="256"/>
      <c r="F2" s="256"/>
      <c r="G2" s="257"/>
    </row>
    <row r="3" spans="1:7" ht="24.95" customHeight="1" x14ac:dyDescent="0.2">
      <c r="A3" s="80" t="s">
        <v>9</v>
      </c>
      <c r="B3" s="79"/>
      <c r="C3" s="256"/>
      <c r="D3" s="256"/>
      <c r="E3" s="256"/>
      <c r="F3" s="256"/>
      <c r="G3" s="257"/>
    </row>
    <row r="4" spans="1:7" ht="24.95" customHeight="1" x14ac:dyDescent="0.2">
      <c r="A4" s="80" t="s">
        <v>10</v>
      </c>
      <c r="B4" s="79"/>
      <c r="C4" s="256"/>
      <c r="D4" s="256"/>
      <c r="E4" s="256"/>
      <c r="F4" s="256"/>
      <c r="G4" s="25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72" t="s">
        <v>7</v>
      </c>
      <c r="B1" s="272"/>
      <c r="C1" s="272"/>
      <c r="D1" s="272"/>
      <c r="E1" s="272"/>
      <c r="F1" s="272"/>
      <c r="G1" s="272"/>
      <c r="AG1" t="s">
        <v>71</v>
      </c>
    </row>
    <row r="2" spans="1:60" ht="25.15" customHeight="1" x14ac:dyDescent="0.2">
      <c r="A2" s="162" t="s">
        <v>8</v>
      </c>
      <c r="B2" s="79" t="s">
        <v>49</v>
      </c>
      <c r="C2" s="273" t="s">
        <v>50</v>
      </c>
      <c r="D2" s="274"/>
      <c r="E2" s="274"/>
      <c r="F2" s="274"/>
      <c r="G2" s="275"/>
      <c r="AG2" t="s">
        <v>72</v>
      </c>
    </row>
    <row r="3" spans="1:60" ht="25.15" customHeight="1" x14ac:dyDescent="0.2">
      <c r="A3" s="162" t="s">
        <v>9</v>
      </c>
      <c r="B3" s="79" t="s">
        <v>45</v>
      </c>
      <c r="C3" s="273" t="s">
        <v>46</v>
      </c>
      <c r="D3" s="274"/>
      <c r="E3" s="274"/>
      <c r="F3" s="274"/>
      <c r="G3" s="275"/>
      <c r="AC3" s="101" t="s">
        <v>72</v>
      </c>
      <c r="AG3" t="s">
        <v>73</v>
      </c>
    </row>
    <row r="4" spans="1:60" ht="25.15" customHeight="1" x14ac:dyDescent="0.2">
      <c r="A4" s="163" t="s">
        <v>10</v>
      </c>
      <c r="B4" s="164" t="s">
        <v>43</v>
      </c>
      <c r="C4" s="276" t="s">
        <v>44</v>
      </c>
      <c r="D4" s="277"/>
      <c r="E4" s="277"/>
      <c r="F4" s="277"/>
      <c r="G4" s="278"/>
      <c r="AG4" t="s">
        <v>74</v>
      </c>
    </row>
    <row r="5" spans="1:60" x14ac:dyDescent="0.2">
      <c r="D5" s="161"/>
    </row>
    <row r="6" spans="1:60" ht="38.25" x14ac:dyDescent="0.2">
      <c r="A6" s="170" t="s">
        <v>75</v>
      </c>
      <c r="B6" s="168" t="s">
        <v>76</v>
      </c>
      <c r="C6" s="168" t="s">
        <v>77</v>
      </c>
      <c r="D6" s="169" t="s">
        <v>78</v>
      </c>
      <c r="E6" s="170" t="s">
        <v>79</v>
      </c>
      <c r="F6" s="165" t="s">
        <v>80</v>
      </c>
      <c r="G6" s="170" t="s">
        <v>31</v>
      </c>
      <c r="H6" s="171" t="s">
        <v>32</v>
      </c>
      <c r="I6" s="171" t="s">
        <v>81</v>
      </c>
      <c r="J6" s="171" t="s">
        <v>33</v>
      </c>
      <c r="K6" s="171" t="s">
        <v>82</v>
      </c>
      <c r="L6" s="171" t="s">
        <v>83</v>
      </c>
      <c r="M6" s="171" t="s">
        <v>84</v>
      </c>
      <c r="N6" s="171" t="s">
        <v>85</v>
      </c>
      <c r="O6" s="171" t="s">
        <v>86</v>
      </c>
      <c r="P6" s="171" t="s">
        <v>87</v>
      </c>
      <c r="Q6" s="171" t="s">
        <v>88</v>
      </c>
      <c r="R6" s="171" t="s">
        <v>89</v>
      </c>
      <c r="S6" s="171" t="s">
        <v>90</v>
      </c>
      <c r="T6" s="171" t="s">
        <v>91</v>
      </c>
      <c r="U6" s="171" t="s">
        <v>92</v>
      </c>
    </row>
    <row r="7" spans="1:60" x14ac:dyDescent="0.2">
      <c r="A7" s="173" t="s">
        <v>93</v>
      </c>
      <c r="B7" s="176" t="s">
        <v>56</v>
      </c>
      <c r="C7" s="177" t="s">
        <v>57</v>
      </c>
      <c r="D7" s="172"/>
      <c r="E7" s="183"/>
      <c r="F7" s="187"/>
      <c r="G7" s="187">
        <f>SUMIF(AG8:AG15,"&lt;&gt;NOR",G8:G15)</f>
        <v>0</v>
      </c>
      <c r="H7" s="187"/>
      <c r="I7" s="187">
        <f>SUM(I8:I15)</f>
        <v>0</v>
      </c>
      <c r="J7" s="187"/>
      <c r="K7" s="187">
        <f>SUM(K8:K15)</f>
        <v>0</v>
      </c>
      <c r="L7" s="187"/>
      <c r="M7" s="187">
        <f>SUM(M8:M15)</f>
        <v>0</v>
      </c>
      <c r="N7" s="187"/>
      <c r="O7" s="187">
        <f>SUM(O8:O15)</f>
        <v>0</v>
      </c>
      <c r="P7" s="187"/>
      <c r="Q7" s="187">
        <f>SUM(Q8:Q15)</f>
        <v>50.98</v>
      </c>
      <c r="R7" s="187"/>
      <c r="S7" s="187"/>
      <c r="T7" s="188"/>
      <c r="U7" s="187">
        <f>SUM(U8:U15)</f>
        <v>116.44</v>
      </c>
      <c r="AG7" t="s">
        <v>94</v>
      </c>
    </row>
    <row r="8" spans="1:60" outlineLevel="1" x14ac:dyDescent="0.2">
      <c r="A8" s="167">
        <v>1</v>
      </c>
      <c r="B8" s="178" t="s">
        <v>95</v>
      </c>
      <c r="C8" s="206" t="s">
        <v>96</v>
      </c>
      <c r="D8" s="180" t="s">
        <v>97</v>
      </c>
      <c r="E8" s="184">
        <v>127.92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21</v>
      </c>
      <c r="M8" s="190">
        <f>G8*(1+L8/100)</f>
        <v>0</v>
      </c>
      <c r="N8" s="190">
        <v>0</v>
      </c>
      <c r="O8" s="190">
        <f>ROUND(E8*N8,2)</f>
        <v>0</v>
      </c>
      <c r="P8" s="190">
        <v>0.13800000000000001</v>
      </c>
      <c r="Q8" s="190">
        <f>ROUND(E8*P8,2)</f>
        <v>17.649999999999999</v>
      </c>
      <c r="R8" s="190"/>
      <c r="S8" s="190"/>
      <c r="T8" s="191">
        <v>0.16</v>
      </c>
      <c r="U8" s="190">
        <f>ROUND(E8*T8,2)</f>
        <v>20.47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98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ht="22.5" outlineLevel="1" x14ac:dyDescent="0.2">
      <c r="A9" s="167"/>
      <c r="B9" s="178"/>
      <c r="C9" s="207" t="s">
        <v>99</v>
      </c>
      <c r="D9" s="181"/>
      <c r="E9" s="185">
        <v>127.92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100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2</v>
      </c>
      <c r="B10" s="178" t="s">
        <v>101</v>
      </c>
      <c r="C10" s="206" t="s">
        <v>102</v>
      </c>
      <c r="D10" s="180" t="s">
        <v>103</v>
      </c>
      <c r="E10" s="184">
        <v>151.5</v>
      </c>
      <c r="F10" s="189"/>
      <c r="G10" s="190">
        <f>ROUND(E10*F10,2)</f>
        <v>0</v>
      </c>
      <c r="H10" s="189"/>
      <c r="I10" s="190">
        <f>ROUND(E10*H10,2)</f>
        <v>0</v>
      </c>
      <c r="J10" s="189"/>
      <c r="K10" s="190">
        <f>ROUND(E10*J10,2)</f>
        <v>0</v>
      </c>
      <c r="L10" s="190">
        <v>21</v>
      </c>
      <c r="M10" s="190">
        <f>G10*(1+L10/100)</f>
        <v>0</v>
      </c>
      <c r="N10" s="190">
        <v>0</v>
      </c>
      <c r="O10" s="190">
        <f>ROUND(E10*N10,2)</f>
        <v>0</v>
      </c>
      <c r="P10" s="190">
        <v>0.22</v>
      </c>
      <c r="Q10" s="190">
        <f>ROUND(E10*P10,2)</f>
        <v>33.33</v>
      </c>
      <c r="R10" s="190"/>
      <c r="S10" s="190"/>
      <c r="T10" s="191">
        <v>0.14299999999999999</v>
      </c>
      <c r="U10" s="190">
        <f>ROUND(E10*T10,2)</f>
        <v>21.66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98</v>
      </c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33.75" outlineLevel="1" x14ac:dyDescent="0.2">
      <c r="A11" s="167"/>
      <c r="B11" s="178"/>
      <c r="C11" s="207" t="s">
        <v>104</v>
      </c>
      <c r="D11" s="181"/>
      <c r="E11" s="185">
        <v>151.5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100</v>
      </c>
      <c r="AH11" s="166"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>
        <v>3</v>
      </c>
      <c r="B12" s="178" t="s">
        <v>105</v>
      </c>
      <c r="C12" s="206" t="s">
        <v>106</v>
      </c>
      <c r="D12" s="180" t="s">
        <v>107</v>
      </c>
      <c r="E12" s="184">
        <v>14.763999999999999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21</v>
      </c>
      <c r="M12" s="190">
        <f>G12*(1+L12/100)</f>
        <v>0</v>
      </c>
      <c r="N12" s="190">
        <v>0</v>
      </c>
      <c r="O12" s="190">
        <f>ROUND(E12*N12,2)</f>
        <v>0</v>
      </c>
      <c r="P12" s="190">
        <v>0</v>
      </c>
      <c r="Q12" s="190">
        <f>ROUND(E12*P12,2)</f>
        <v>0</v>
      </c>
      <c r="R12" s="190"/>
      <c r="S12" s="190"/>
      <c r="T12" s="191">
        <v>3.5329999999999999</v>
      </c>
      <c r="U12" s="190">
        <f>ROUND(E12*T12,2)</f>
        <v>52.16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98</v>
      </c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ht="33.75" outlineLevel="1" x14ac:dyDescent="0.2">
      <c r="A13" s="167"/>
      <c r="B13" s="178"/>
      <c r="C13" s="207" t="s">
        <v>108</v>
      </c>
      <c r="D13" s="181"/>
      <c r="E13" s="185">
        <v>14.763999999999999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100</v>
      </c>
      <c r="AH13" s="166">
        <v>0</v>
      </c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ht="22.5" outlineLevel="1" x14ac:dyDescent="0.2">
      <c r="A14" s="167">
        <v>4</v>
      </c>
      <c r="B14" s="178" t="s">
        <v>109</v>
      </c>
      <c r="C14" s="206" t="s">
        <v>110</v>
      </c>
      <c r="D14" s="180" t="s">
        <v>97</v>
      </c>
      <c r="E14" s="184">
        <v>147.63999999999999</v>
      </c>
      <c r="F14" s="189"/>
      <c r="G14" s="190">
        <f>ROUND(E14*F14,2)</f>
        <v>0</v>
      </c>
      <c r="H14" s="189"/>
      <c r="I14" s="190">
        <f>ROUND(E14*H14,2)</f>
        <v>0</v>
      </c>
      <c r="J14" s="189"/>
      <c r="K14" s="190">
        <f>ROUND(E14*J14,2)</f>
        <v>0</v>
      </c>
      <c r="L14" s="190">
        <v>21</v>
      </c>
      <c r="M14" s="190">
        <f>G14*(1+L14/100)</f>
        <v>0</v>
      </c>
      <c r="N14" s="190">
        <v>0</v>
      </c>
      <c r="O14" s="190">
        <f>ROUND(E14*N14,2)</f>
        <v>0</v>
      </c>
      <c r="P14" s="190">
        <v>0</v>
      </c>
      <c r="Q14" s="190">
        <f>ROUND(E14*P14,2)</f>
        <v>0</v>
      </c>
      <c r="R14" s="190"/>
      <c r="S14" s="190"/>
      <c r="T14" s="191">
        <v>0.15</v>
      </c>
      <c r="U14" s="190">
        <f>ROUND(E14*T14,2)</f>
        <v>22.15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98</v>
      </c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ht="22.5" outlineLevel="1" x14ac:dyDescent="0.2">
      <c r="A15" s="167"/>
      <c r="B15" s="178"/>
      <c r="C15" s="207" t="s">
        <v>111</v>
      </c>
      <c r="D15" s="181"/>
      <c r="E15" s="185">
        <v>147.63999999999999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100</v>
      </c>
      <c r="AH15" s="166"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x14ac:dyDescent="0.2">
      <c r="A16" s="174" t="s">
        <v>93</v>
      </c>
      <c r="B16" s="179" t="s">
        <v>58</v>
      </c>
      <c r="C16" s="208" t="s">
        <v>59</v>
      </c>
      <c r="D16" s="182"/>
      <c r="E16" s="186"/>
      <c r="F16" s="192"/>
      <c r="G16" s="192">
        <f>SUMIF(AG17:AG31,"&lt;&gt;NOR",G17:G31)</f>
        <v>0</v>
      </c>
      <c r="H16" s="192"/>
      <c r="I16" s="192">
        <f>SUM(I17:I31)</f>
        <v>0</v>
      </c>
      <c r="J16" s="192"/>
      <c r="K16" s="192">
        <f>SUM(K17:K31)</f>
        <v>0</v>
      </c>
      <c r="L16" s="192"/>
      <c r="M16" s="192">
        <f>SUM(M17:M31)</f>
        <v>0</v>
      </c>
      <c r="N16" s="192"/>
      <c r="O16" s="192">
        <f>SUM(O17:O31)</f>
        <v>82.08</v>
      </c>
      <c r="P16" s="192"/>
      <c r="Q16" s="192">
        <f>SUM(Q17:Q31)</f>
        <v>0</v>
      </c>
      <c r="R16" s="192"/>
      <c r="S16" s="192"/>
      <c r="T16" s="193"/>
      <c r="U16" s="192">
        <f>SUM(U17:U31)</f>
        <v>110.09</v>
      </c>
      <c r="AG16" t="s">
        <v>94</v>
      </c>
    </row>
    <row r="17" spans="1:60" outlineLevel="1" x14ac:dyDescent="0.2">
      <c r="A17" s="167">
        <v>5</v>
      </c>
      <c r="B17" s="178" t="s">
        <v>112</v>
      </c>
      <c r="C17" s="206" t="s">
        <v>113</v>
      </c>
      <c r="D17" s="180" t="s">
        <v>97</v>
      </c>
      <c r="E17" s="184">
        <v>12</v>
      </c>
      <c r="F17" s="189"/>
      <c r="G17" s="190">
        <f>ROUND(E17*F17,2)</f>
        <v>0</v>
      </c>
      <c r="H17" s="189"/>
      <c r="I17" s="190">
        <f>ROUND(E17*H17,2)</f>
        <v>0</v>
      </c>
      <c r="J17" s="189"/>
      <c r="K17" s="190">
        <f>ROUND(E17*J17,2)</f>
        <v>0</v>
      </c>
      <c r="L17" s="190">
        <v>21</v>
      </c>
      <c r="M17" s="190">
        <f>G17*(1+L17/100)</f>
        <v>0</v>
      </c>
      <c r="N17" s="190">
        <v>4.0000000000000003E-5</v>
      </c>
      <c r="O17" s="190">
        <f>ROUND(E17*N17,2)</f>
        <v>0</v>
      </c>
      <c r="P17" s="190">
        <v>0</v>
      </c>
      <c r="Q17" s="190">
        <f>ROUND(E17*P17,2)</f>
        <v>0</v>
      </c>
      <c r="R17" s="190"/>
      <c r="S17" s="190"/>
      <c r="T17" s="191">
        <v>0.06</v>
      </c>
      <c r="U17" s="190">
        <f>ROUND(E17*T17,2)</f>
        <v>0.72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98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/>
      <c r="B18" s="178"/>
      <c r="C18" s="207" t="s">
        <v>114</v>
      </c>
      <c r="D18" s="181"/>
      <c r="E18" s="185">
        <v>12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100</v>
      </c>
      <c r="AH18" s="166"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>
        <v>6</v>
      </c>
      <c r="B19" s="178" t="s">
        <v>115</v>
      </c>
      <c r="C19" s="206" t="s">
        <v>116</v>
      </c>
      <c r="D19" s="180" t="s">
        <v>97</v>
      </c>
      <c r="E19" s="184">
        <v>147.63999999999999</v>
      </c>
      <c r="F19" s="189"/>
      <c r="G19" s="190">
        <f>ROUND(E19*F19,2)</f>
        <v>0</v>
      </c>
      <c r="H19" s="189"/>
      <c r="I19" s="190">
        <f>ROUND(E19*H19,2)</f>
        <v>0</v>
      </c>
      <c r="J19" s="189"/>
      <c r="K19" s="190">
        <f>ROUND(E19*J19,2)</f>
        <v>0</v>
      </c>
      <c r="L19" s="190">
        <v>21</v>
      </c>
      <c r="M19" s="190">
        <f>G19*(1+L19/100)</f>
        <v>0</v>
      </c>
      <c r="N19" s="190">
        <v>0.30059999999999998</v>
      </c>
      <c r="O19" s="190">
        <f>ROUND(E19*N19,2)</f>
        <v>44.38</v>
      </c>
      <c r="P19" s="190">
        <v>0</v>
      </c>
      <c r="Q19" s="190">
        <f>ROUND(E19*P19,2)</f>
        <v>0</v>
      </c>
      <c r="R19" s="190"/>
      <c r="S19" s="190"/>
      <c r="T19" s="191">
        <v>6.6000000000000003E-2</v>
      </c>
      <c r="U19" s="190">
        <f>ROUND(E19*T19,2)</f>
        <v>9.74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98</v>
      </c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22.5" outlineLevel="1" x14ac:dyDescent="0.2">
      <c r="A20" s="167"/>
      <c r="B20" s="178"/>
      <c r="C20" s="207" t="s">
        <v>111</v>
      </c>
      <c r="D20" s="181"/>
      <c r="E20" s="185">
        <v>147.63999999999999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1"/>
      <c r="U20" s="190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100</v>
      </c>
      <c r="AH20" s="166"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7</v>
      </c>
      <c r="B21" s="178" t="s">
        <v>117</v>
      </c>
      <c r="C21" s="206" t="s">
        <v>118</v>
      </c>
      <c r="D21" s="180" t="s">
        <v>107</v>
      </c>
      <c r="E21" s="184">
        <v>0.72</v>
      </c>
      <c r="F21" s="189"/>
      <c r="G21" s="190">
        <f>ROUND(E21*F21,2)</f>
        <v>0</v>
      </c>
      <c r="H21" s="189"/>
      <c r="I21" s="190">
        <f>ROUND(E21*H21,2)</f>
        <v>0</v>
      </c>
      <c r="J21" s="189"/>
      <c r="K21" s="190">
        <f>ROUND(E21*J21,2)</f>
        <v>0</v>
      </c>
      <c r="L21" s="190">
        <v>21</v>
      </c>
      <c r="M21" s="190">
        <f>G21*(1+L21/100)</f>
        <v>0</v>
      </c>
      <c r="N21" s="190">
        <v>2.5249999999999999</v>
      </c>
      <c r="O21" s="190">
        <f>ROUND(E21*N21,2)</f>
        <v>1.82</v>
      </c>
      <c r="P21" s="190">
        <v>0</v>
      </c>
      <c r="Q21" s="190">
        <f>ROUND(E21*P21,2)</f>
        <v>0</v>
      </c>
      <c r="R21" s="190"/>
      <c r="S21" s="190"/>
      <c r="T21" s="191">
        <v>3.2130000000000001</v>
      </c>
      <c r="U21" s="190">
        <f>ROUND(E21*T21,2)</f>
        <v>2.31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98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8"/>
      <c r="C22" s="279" t="s">
        <v>119</v>
      </c>
      <c r="D22" s="280"/>
      <c r="E22" s="281"/>
      <c r="F22" s="282"/>
      <c r="G22" s="283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1"/>
      <c r="U22" s="190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120</v>
      </c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75" t="str">
        <f>C22</f>
        <v>Včetně vytvoření dilatačních spár, bez zaplnění.</v>
      </c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/>
      <c r="B23" s="178"/>
      <c r="C23" s="207" t="s">
        <v>121</v>
      </c>
      <c r="D23" s="181"/>
      <c r="E23" s="185">
        <v>0.72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100</v>
      </c>
      <c r="AH23" s="166">
        <v>0</v>
      </c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8</v>
      </c>
      <c r="B24" s="178" t="s">
        <v>122</v>
      </c>
      <c r="C24" s="206" t="s">
        <v>123</v>
      </c>
      <c r="D24" s="180" t="s">
        <v>124</v>
      </c>
      <c r="E24" s="184">
        <v>3</v>
      </c>
      <c r="F24" s="189"/>
      <c r="G24" s="190">
        <f>ROUND(E24*F24,2)</f>
        <v>0</v>
      </c>
      <c r="H24" s="189"/>
      <c r="I24" s="190">
        <f>ROUND(E24*H24,2)</f>
        <v>0</v>
      </c>
      <c r="J24" s="189"/>
      <c r="K24" s="190">
        <f>ROUND(E24*J24,2)</f>
        <v>0</v>
      </c>
      <c r="L24" s="190">
        <v>21</v>
      </c>
      <c r="M24" s="190">
        <f>G24*(1+L24/100)</f>
        <v>0</v>
      </c>
      <c r="N24" s="190">
        <v>7.3010000000000005E-2</v>
      </c>
      <c r="O24" s="190">
        <f>ROUND(E24*N24,2)</f>
        <v>0.22</v>
      </c>
      <c r="P24" s="190">
        <v>0</v>
      </c>
      <c r="Q24" s="190">
        <f>ROUND(E24*P24,2)</f>
        <v>0</v>
      </c>
      <c r="R24" s="190"/>
      <c r="S24" s="190"/>
      <c r="T24" s="191">
        <v>2.6659999999999999</v>
      </c>
      <c r="U24" s="190">
        <f>ROUND(E24*T24,2)</f>
        <v>8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98</v>
      </c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>
        <v>9</v>
      </c>
      <c r="B25" s="178" t="s">
        <v>125</v>
      </c>
      <c r="C25" s="206" t="s">
        <v>126</v>
      </c>
      <c r="D25" s="180" t="s">
        <v>97</v>
      </c>
      <c r="E25" s="184">
        <v>147.63999999999999</v>
      </c>
      <c r="F25" s="189"/>
      <c r="G25" s="190">
        <f>ROUND(E25*F25,2)</f>
        <v>0</v>
      </c>
      <c r="H25" s="189"/>
      <c r="I25" s="190">
        <f>ROUND(E25*H25,2)</f>
        <v>0</v>
      </c>
      <c r="J25" s="189"/>
      <c r="K25" s="190">
        <f>ROUND(E25*J25,2)</f>
        <v>0</v>
      </c>
      <c r="L25" s="190">
        <v>21</v>
      </c>
      <c r="M25" s="190">
        <f>G25*(1+L25/100)</f>
        <v>0</v>
      </c>
      <c r="N25" s="190">
        <v>0.24154999999999999</v>
      </c>
      <c r="O25" s="190">
        <f>ROUND(E25*N25,2)</f>
        <v>35.659999999999997</v>
      </c>
      <c r="P25" s="190">
        <v>0</v>
      </c>
      <c r="Q25" s="190">
        <f>ROUND(E25*P25,2)</f>
        <v>0</v>
      </c>
      <c r="R25" s="190"/>
      <c r="S25" s="190"/>
      <c r="T25" s="191">
        <v>0.60499999999999998</v>
      </c>
      <c r="U25" s="190">
        <f>ROUND(E25*T25,2)</f>
        <v>89.32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98</v>
      </c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/>
      <c r="B26" s="178"/>
      <c r="C26" s="279" t="s">
        <v>127</v>
      </c>
      <c r="D26" s="280"/>
      <c r="E26" s="281"/>
      <c r="F26" s="282"/>
      <c r="G26" s="283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120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75" t="str">
        <f>C26</f>
        <v>Včetně dodávky dlaždic.</v>
      </c>
      <c r="BB26" s="166"/>
      <c r="BC26" s="166"/>
      <c r="BD26" s="166"/>
      <c r="BE26" s="166"/>
      <c r="BF26" s="166"/>
      <c r="BG26" s="166"/>
      <c r="BH26" s="166"/>
    </row>
    <row r="27" spans="1:60" ht="22.5" outlineLevel="1" x14ac:dyDescent="0.2">
      <c r="A27" s="167"/>
      <c r="B27" s="178"/>
      <c r="C27" s="207" t="s">
        <v>111</v>
      </c>
      <c r="D27" s="181"/>
      <c r="E27" s="185">
        <v>147.63999999999999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100</v>
      </c>
      <c r="AH27" s="166">
        <v>0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10</v>
      </c>
      <c r="B28" s="178" t="s">
        <v>128</v>
      </c>
      <c r="C28" s="206" t="s">
        <v>129</v>
      </c>
      <c r="D28" s="180" t="s">
        <v>130</v>
      </c>
      <c r="E28" s="184">
        <v>3</v>
      </c>
      <c r="F28" s="189"/>
      <c r="G28" s="190">
        <f>ROUND(E28*F28,2)</f>
        <v>0</v>
      </c>
      <c r="H28" s="189"/>
      <c r="I28" s="190">
        <f>ROUND(E28*H28,2)</f>
        <v>0</v>
      </c>
      <c r="J28" s="189"/>
      <c r="K28" s="190">
        <f>ROUND(E28*J28,2)</f>
        <v>0</v>
      </c>
      <c r="L28" s="190">
        <v>21</v>
      </c>
      <c r="M28" s="190">
        <f>G28*(1+L28/100)</f>
        <v>0</v>
      </c>
      <c r="N28" s="190">
        <v>0</v>
      </c>
      <c r="O28" s="190">
        <f>ROUND(E28*N28,2)</f>
        <v>0</v>
      </c>
      <c r="P28" s="190">
        <v>0</v>
      </c>
      <c r="Q28" s="190">
        <f>ROUND(E28*P28,2)</f>
        <v>0</v>
      </c>
      <c r="R28" s="190"/>
      <c r="S28" s="190"/>
      <c r="T28" s="191">
        <v>0</v>
      </c>
      <c r="U28" s="190">
        <f>ROUND(E28*T28,2)</f>
        <v>0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131</v>
      </c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>
        <v>11</v>
      </c>
      <c r="B29" s="178" t="s">
        <v>132</v>
      </c>
      <c r="C29" s="206" t="s">
        <v>160</v>
      </c>
      <c r="D29" s="180" t="s">
        <v>130</v>
      </c>
      <c r="E29" s="184">
        <v>3</v>
      </c>
      <c r="F29" s="189"/>
      <c r="G29" s="190">
        <f>ROUND(E29*F29,2)</f>
        <v>0</v>
      </c>
      <c r="H29" s="189"/>
      <c r="I29" s="190">
        <f>ROUND(E29*H29,2)</f>
        <v>0</v>
      </c>
      <c r="J29" s="189"/>
      <c r="K29" s="190">
        <f>ROUND(E29*J29,2)</f>
        <v>0</v>
      </c>
      <c r="L29" s="190">
        <v>21</v>
      </c>
      <c r="M29" s="190">
        <f>G29*(1+L29/100)</f>
        <v>0</v>
      </c>
      <c r="N29" s="190">
        <v>0</v>
      </c>
      <c r="O29" s="190">
        <f>ROUND(E29*N29,2)</f>
        <v>0</v>
      </c>
      <c r="P29" s="190">
        <v>0</v>
      </c>
      <c r="Q29" s="190">
        <f>ROUND(E29*P29,2)</f>
        <v>0</v>
      </c>
      <c r="R29" s="190"/>
      <c r="S29" s="190"/>
      <c r="T29" s="191">
        <v>0</v>
      </c>
      <c r="U29" s="190">
        <f>ROUND(E29*T29,2)</f>
        <v>0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131</v>
      </c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>
        <v>12</v>
      </c>
      <c r="B30" s="178" t="s">
        <v>133</v>
      </c>
      <c r="C30" s="206" t="s">
        <v>161</v>
      </c>
      <c r="D30" s="180" t="s">
        <v>97</v>
      </c>
      <c r="E30" s="184">
        <v>12</v>
      </c>
      <c r="F30" s="189"/>
      <c r="G30" s="190">
        <f>ROUND(E30*F30,2)</f>
        <v>0</v>
      </c>
      <c r="H30" s="189"/>
      <c r="I30" s="190">
        <f>ROUND(E30*H30,2)</f>
        <v>0</v>
      </c>
      <c r="J30" s="189"/>
      <c r="K30" s="190">
        <f>ROUND(E30*J30,2)</f>
        <v>0</v>
      </c>
      <c r="L30" s="190">
        <v>21</v>
      </c>
      <c r="M30" s="190">
        <f>G30*(1+L30/100)</f>
        <v>0</v>
      </c>
      <c r="N30" s="190">
        <v>2.9999999999999997E-4</v>
      </c>
      <c r="O30" s="190">
        <f>ROUND(E30*N30,2)</f>
        <v>0</v>
      </c>
      <c r="P30" s="190">
        <v>0</v>
      </c>
      <c r="Q30" s="190">
        <f>ROUND(E30*P30,2)</f>
        <v>0</v>
      </c>
      <c r="R30" s="190"/>
      <c r="S30" s="190"/>
      <c r="T30" s="191">
        <v>0</v>
      </c>
      <c r="U30" s="190">
        <f>ROUND(E30*T30,2)</f>
        <v>0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131</v>
      </c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8"/>
      <c r="C31" s="207" t="s">
        <v>114</v>
      </c>
      <c r="D31" s="181"/>
      <c r="E31" s="185">
        <v>12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100</v>
      </c>
      <c r="AH31" s="166">
        <v>0</v>
      </c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x14ac:dyDescent="0.2">
      <c r="A32" s="174" t="s">
        <v>93</v>
      </c>
      <c r="B32" s="179" t="s">
        <v>60</v>
      </c>
      <c r="C32" s="208" t="s">
        <v>61</v>
      </c>
      <c r="D32" s="182"/>
      <c r="E32" s="186"/>
      <c r="F32" s="192"/>
      <c r="G32" s="192">
        <f>SUMIF(AG33:AG34,"&lt;&gt;NOR",G33:G34)</f>
        <v>0</v>
      </c>
      <c r="H32" s="192"/>
      <c r="I32" s="192">
        <f>SUM(I33:I34)</f>
        <v>0</v>
      </c>
      <c r="J32" s="192"/>
      <c r="K32" s="192">
        <f>SUM(K33:K34)</f>
        <v>0</v>
      </c>
      <c r="L32" s="192"/>
      <c r="M32" s="192">
        <f>SUM(M33:M34)</f>
        <v>0</v>
      </c>
      <c r="N32" s="192"/>
      <c r="O32" s="192">
        <f>SUM(O33:O34)</f>
        <v>0</v>
      </c>
      <c r="P32" s="192"/>
      <c r="Q32" s="192">
        <f>SUM(Q33:Q34)</f>
        <v>0</v>
      </c>
      <c r="R32" s="192"/>
      <c r="S32" s="192"/>
      <c r="T32" s="193"/>
      <c r="U32" s="192">
        <f>SUM(U33:U34)</f>
        <v>0.2</v>
      </c>
      <c r="AG32" t="s">
        <v>94</v>
      </c>
    </row>
    <row r="33" spans="1:60" ht="22.5" outlineLevel="1" x14ac:dyDescent="0.2">
      <c r="A33" s="167">
        <v>13</v>
      </c>
      <c r="B33" s="178" t="s">
        <v>134</v>
      </c>
      <c r="C33" s="206" t="s">
        <v>135</v>
      </c>
      <c r="D33" s="180" t="s">
        <v>103</v>
      </c>
      <c r="E33" s="184">
        <v>3</v>
      </c>
      <c r="F33" s="189"/>
      <c r="G33" s="190">
        <f>ROUND(E33*F33,2)</f>
        <v>0</v>
      </c>
      <c r="H33" s="189"/>
      <c r="I33" s="190">
        <f>ROUND(E33*H33,2)</f>
        <v>0</v>
      </c>
      <c r="J33" s="189"/>
      <c r="K33" s="190">
        <f>ROUND(E33*J33,2)</f>
        <v>0</v>
      </c>
      <c r="L33" s="190">
        <v>21</v>
      </c>
      <c r="M33" s="190">
        <f>G33*(1+L33/100)</f>
        <v>0</v>
      </c>
      <c r="N33" s="190">
        <v>1.6100000000000001E-3</v>
      </c>
      <c r="O33" s="190">
        <f>ROUND(E33*N33,2)</f>
        <v>0</v>
      </c>
      <c r="P33" s="190">
        <v>0</v>
      </c>
      <c r="Q33" s="190">
        <f>ROUND(E33*P33,2)</f>
        <v>0</v>
      </c>
      <c r="R33" s="190"/>
      <c r="S33" s="190"/>
      <c r="T33" s="191">
        <v>6.6000000000000003E-2</v>
      </c>
      <c r="U33" s="190">
        <f>ROUND(E33*T33,2)</f>
        <v>0.2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98</v>
      </c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8"/>
      <c r="C34" s="207" t="s">
        <v>136</v>
      </c>
      <c r="D34" s="181"/>
      <c r="E34" s="185">
        <v>3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100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x14ac:dyDescent="0.2">
      <c r="A35" s="174" t="s">
        <v>93</v>
      </c>
      <c r="B35" s="179" t="s">
        <v>62</v>
      </c>
      <c r="C35" s="208" t="s">
        <v>63</v>
      </c>
      <c r="D35" s="182"/>
      <c r="E35" s="186"/>
      <c r="F35" s="192"/>
      <c r="G35" s="192">
        <f>SUMIF(AG36:AG40,"&lt;&gt;NOR",G36:G40)</f>
        <v>0</v>
      </c>
      <c r="H35" s="192"/>
      <c r="I35" s="192">
        <f>SUM(I36:I40)</f>
        <v>0</v>
      </c>
      <c r="J35" s="192"/>
      <c r="K35" s="192">
        <f>SUM(K36:K40)</f>
        <v>0</v>
      </c>
      <c r="L35" s="192"/>
      <c r="M35" s="192">
        <f>SUM(M36:M40)</f>
        <v>0</v>
      </c>
      <c r="N35" s="192"/>
      <c r="O35" s="192">
        <f>SUM(O36:O40)</f>
        <v>37.519999999999996</v>
      </c>
      <c r="P35" s="192"/>
      <c r="Q35" s="192">
        <f>SUM(Q36:Q40)</f>
        <v>0</v>
      </c>
      <c r="R35" s="192"/>
      <c r="S35" s="192"/>
      <c r="T35" s="193"/>
      <c r="U35" s="192">
        <f>SUM(U36:U40)</f>
        <v>45.53</v>
      </c>
      <c r="AG35" t="s">
        <v>94</v>
      </c>
    </row>
    <row r="36" spans="1:60" outlineLevel="1" x14ac:dyDescent="0.2">
      <c r="A36" s="167">
        <v>14</v>
      </c>
      <c r="B36" s="178" t="s">
        <v>137</v>
      </c>
      <c r="C36" s="206" t="s">
        <v>138</v>
      </c>
      <c r="D36" s="180" t="s">
        <v>103</v>
      </c>
      <c r="E36" s="184">
        <v>167.4</v>
      </c>
      <c r="F36" s="189"/>
      <c r="G36" s="190">
        <f>ROUND(E36*F36,2)</f>
        <v>0</v>
      </c>
      <c r="H36" s="189"/>
      <c r="I36" s="190">
        <f>ROUND(E36*H36,2)</f>
        <v>0</v>
      </c>
      <c r="J36" s="189"/>
      <c r="K36" s="190">
        <f>ROUND(E36*J36,2)</f>
        <v>0</v>
      </c>
      <c r="L36" s="190">
        <v>21</v>
      </c>
      <c r="M36" s="190">
        <f>G36*(1+L36/100)</f>
        <v>0</v>
      </c>
      <c r="N36" s="190">
        <v>0.188</v>
      </c>
      <c r="O36" s="190">
        <f>ROUND(E36*N36,2)</f>
        <v>31.47</v>
      </c>
      <c r="P36" s="190">
        <v>0</v>
      </c>
      <c r="Q36" s="190">
        <f>ROUND(E36*P36,2)</f>
        <v>0</v>
      </c>
      <c r="R36" s="190"/>
      <c r="S36" s="190"/>
      <c r="T36" s="191">
        <v>0.27200000000000002</v>
      </c>
      <c r="U36" s="190">
        <f>ROUND(E36*T36,2)</f>
        <v>45.53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98</v>
      </c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ht="22.5" outlineLevel="1" x14ac:dyDescent="0.2">
      <c r="A37" s="167"/>
      <c r="B37" s="178"/>
      <c r="C37" s="207" t="s">
        <v>139</v>
      </c>
      <c r="D37" s="181"/>
      <c r="E37" s="185">
        <v>167.4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100</v>
      </c>
      <c r="AH37" s="166">
        <v>0</v>
      </c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15</v>
      </c>
      <c r="B38" s="178" t="s">
        <v>140</v>
      </c>
      <c r="C38" s="206" t="s">
        <v>162</v>
      </c>
      <c r="D38" s="180" t="s">
        <v>124</v>
      </c>
      <c r="E38" s="184">
        <v>168</v>
      </c>
      <c r="F38" s="189"/>
      <c r="G38" s="190">
        <f>ROUND(E38*F38,2)</f>
        <v>0</v>
      </c>
      <c r="H38" s="189"/>
      <c r="I38" s="190">
        <f>ROUND(E38*H38,2)</f>
        <v>0</v>
      </c>
      <c r="J38" s="189"/>
      <c r="K38" s="190">
        <f>ROUND(E38*J38,2)</f>
        <v>0</v>
      </c>
      <c r="L38" s="190">
        <v>21</v>
      </c>
      <c r="M38" s="190">
        <f>G38*(1+L38/100)</f>
        <v>0</v>
      </c>
      <c r="N38" s="190">
        <v>3.5999999999999997E-2</v>
      </c>
      <c r="O38" s="190">
        <f>ROUND(E38*N38,2)</f>
        <v>6.05</v>
      </c>
      <c r="P38" s="190">
        <v>0</v>
      </c>
      <c r="Q38" s="190">
        <f>ROUND(E38*P38,2)</f>
        <v>0</v>
      </c>
      <c r="R38" s="190"/>
      <c r="S38" s="190"/>
      <c r="T38" s="191">
        <v>0</v>
      </c>
      <c r="U38" s="190">
        <f>ROUND(E38*T38,2)</f>
        <v>0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131</v>
      </c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2.5" outlineLevel="1" x14ac:dyDescent="0.2">
      <c r="A39" s="167"/>
      <c r="B39" s="178"/>
      <c r="C39" s="207" t="s">
        <v>139</v>
      </c>
      <c r="D39" s="181"/>
      <c r="E39" s="185">
        <v>167.4</v>
      </c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100</v>
      </c>
      <c r="AH39" s="166">
        <v>0</v>
      </c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8"/>
      <c r="C40" s="207" t="s">
        <v>141</v>
      </c>
      <c r="D40" s="181"/>
      <c r="E40" s="185">
        <v>0.6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100</v>
      </c>
      <c r="AH40" s="166">
        <v>0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x14ac:dyDescent="0.2">
      <c r="A41" s="174" t="s">
        <v>93</v>
      </c>
      <c r="B41" s="179" t="s">
        <v>64</v>
      </c>
      <c r="C41" s="208" t="s">
        <v>65</v>
      </c>
      <c r="D41" s="182"/>
      <c r="E41" s="186"/>
      <c r="F41" s="192"/>
      <c r="G41" s="192">
        <f>SUMIF(AG42:AG42,"&lt;&gt;NOR",G42:G42)</f>
        <v>0</v>
      </c>
      <c r="H41" s="192"/>
      <c r="I41" s="192">
        <f>SUM(I42:I42)</f>
        <v>0</v>
      </c>
      <c r="J41" s="192"/>
      <c r="K41" s="192">
        <f>SUM(K42:K42)</f>
        <v>0</v>
      </c>
      <c r="L41" s="192"/>
      <c r="M41" s="192">
        <f>SUM(M42:M42)</f>
        <v>0</v>
      </c>
      <c r="N41" s="192"/>
      <c r="O41" s="192">
        <f>SUM(O42:O42)</f>
        <v>0</v>
      </c>
      <c r="P41" s="192"/>
      <c r="Q41" s="192">
        <f>SUM(Q42:Q42)</f>
        <v>0</v>
      </c>
      <c r="R41" s="192"/>
      <c r="S41" s="192"/>
      <c r="T41" s="193"/>
      <c r="U41" s="192">
        <f>SUM(U42:U42)</f>
        <v>46.65</v>
      </c>
      <c r="AG41" t="s">
        <v>94</v>
      </c>
    </row>
    <row r="42" spans="1:60" outlineLevel="1" x14ac:dyDescent="0.2">
      <c r="A42" s="167">
        <v>16</v>
      </c>
      <c r="B42" s="178" t="s">
        <v>142</v>
      </c>
      <c r="C42" s="206" t="s">
        <v>143</v>
      </c>
      <c r="D42" s="180" t="s">
        <v>144</v>
      </c>
      <c r="E42" s="184">
        <v>119.60817</v>
      </c>
      <c r="F42" s="189"/>
      <c r="G42" s="190">
        <f>ROUND(E42*F42,2)</f>
        <v>0</v>
      </c>
      <c r="H42" s="189"/>
      <c r="I42" s="190">
        <f>ROUND(E42*H42,2)</f>
        <v>0</v>
      </c>
      <c r="J42" s="189"/>
      <c r="K42" s="190">
        <f>ROUND(E42*J42,2)</f>
        <v>0</v>
      </c>
      <c r="L42" s="190">
        <v>21</v>
      </c>
      <c r="M42" s="190">
        <f>G42*(1+L42/100)</f>
        <v>0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/>
      <c r="S42" s="190"/>
      <c r="T42" s="191">
        <v>0.39</v>
      </c>
      <c r="U42" s="190">
        <f>ROUND(E42*T42,2)</f>
        <v>46.65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145</v>
      </c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x14ac:dyDescent="0.2">
      <c r="A43" s="174" t="s">
        <v>93</v>
      </c>
      <c r="B43" s="179" t="s">
        <v>66</v>
      </c>
      <c r="C43" s="208" t="s">
        <v>67</v>
      </c>
      <c r="D43" s="182"/>
      <c r="E43" s="186"/>
      <c r="F43" s="192"/>
      <c r="G43" s="192">
        <f>SUMIF(AG44:AG47,"&lt;&gt;NOR",G44:G47)</f>
        <v>0</v>
      </c>
      <c r="H43" s="192"/>
      <c r="I43" s="192">
        <f>SUM(I44:I47)</f>
        <v>0</v>
      </c>
      <c r="J43" s="192"/>
      <c r="K43" s="192">
        <f>SUM(K44:K47)</f>
        <v>0</v>
      </c>
      <c r="L43" s="192"/>
      <c r="M43" s="192">
        <f>SUM(M44:M47)</f>
        <v>0</v>
      </c>
      <c r="N43" s="192"/>
      <c r="O43" s="192">
        <f>SUM(O44:O47)</f>
        <v>0</v>
      </c>
      <c r="P43" s="192"/>
      <c r="Q43" s="192">
        <f>SUM(Q44:Q47)</f>
        <v>0</v>
      </c>
      <c r="R43" s="192"/>
      <c r="S43" s="192"/>
      <c r="T43" s="193"/>
      <c r="U43" s="192">
        <f>SUM(U44:U47)</f>
        <v>141.22999999999999</v>
      </c>
      <c r="AG43" t="s">
        <v>94</v>
      </c>
    </row>
    <row r="44" spans="1:60" outlineLevel="1" x14ac:dyDescent="0.2">
      <c r="A44" s="167">
        <v>17</v>
      </c>
      <c r="B44" s="178" t="s">
        <v>146</v>
      </c>
      <c r="C44" s="206" t="s">
        <v>147</v>
      </c>
      <c r="D44" s="180" t="s">
        <v>144</v>
      </c>
      <c r="E44" s="184">
        <v>50.982959999999999</v>
      </c>
      <c r="F44" s="189"/>
      <c r="G44" s="190">
        <f>ROUND(E44*F44,2)</f>
        <v>0</v>
      </c>
      <c r="H44" s="189"/>
      <c r="I44" s="190">
        <f>ROUND(E44*H44,2)</f>
        <v>0</v>
      </c>
      <c r="J44" s="189"/>
      <c r="K44" s="190">
        <f>ROUND(E44*J44,2)</f>
        <v>0</v>
      </c>
      <c r="L44" s="190">
        <v>21</v>
      </c>
      <c r="M44" s="190">
        <f>G44*(1+L44/100)</f>
        <v>0</v>
      </c>
      <c r="N44" s="190">
        <v>0</v>
      </c>
      <c r="O44" s="190">
        <f>ROUND(E44*N44,2)</f>
        <v>0</v>
      </c>
      <c r="P44" s="190">
        <v>0</v>
      </c>
      <c r="Q44" s="190">
        <f>ROUND(E44*P44,2)</f>
        <v>0</v>
      </c>
      <c r="R44" s="190"/>
      <c r="S44" s="190"/>
      <c r="T44" s="191">
        <v>0.68799999999999994</v>
      </c>
      <c r="U44" s="190">
        <f>ROUND(E44*T44,2)</f>
        <v>35.08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148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>
        <v>18</v>
      </c>
      <c r="B45" s="178" t="s">
        <v>149</v>
      </c>
      <c r="C45" s="206" t="s">
        <v>150</v>
      </c>
      <c r="D45" s="180" t="s">
        <v>144</v>
      </c>
      <c r="E45" s="184">
        <v>50.982959999999999</v>
      </c>
      <c r="F45" s="189"/>
      <c r="G45" s="190">
        <f>ROUND(E45*F45,2)</f>
        <v>0</v>
      </c>
      <c r="H45" s="189"/>
      <c r="I45" s="190">
        <f>ROUND(E45*H45,2)</f>
        <v>0</v>
      </c>
      <c r="J45" s="189"/>
      <c r="K45" s="190">
        <f>ROUND(E45*J45,2)</f>
        <v>0</v>
      </c>
      <c r="L45" s="190">
        <v>21</v>
      </c>
      <c r="M45" s="190">
        <f>G45*(1+L45/100)</f>
        <v>0</v>
      </c>
      <c r="N45" s="190">
        <v>0</v>
      </c>
      <c r="O45" s="190">
        <f>ROUND(E45*N45,2)</f>
        <v>0</v>
      </c>
      <c r="P45" s="190">
        <v>0</v>
      </c>
      <c r="Q45" s="190">
        <f>ROUND(E45*P45,2)</f>
        <v>0</v>
      </c>
      <c r="R45" s="190"/>
      <c r="S45" s="190"/>
      <c r="T45" s="191">
        <v>1.1399999999999999</v>
      </c>
      <c r="U45" s="190">
        <f>ROUND(E45*T45,2)</f>
        <v>58.12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148</v>
      </c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>
        <v>19</v>
      </c>
      <c r="B46" s="178" t="s">
        <v>151</v>
      </c>
      <c r="C46" s="206" t="s">
        <v>152</v>
      </c>
      <c r="D46" s="180" t="s">
        <v>144</v>
      </c>
      <c r="E46" s="184">
        <v>50.982959999999999</v>
      </c>
      <c r="F46" s="189"/>
      <c r="G46" s="190">
        <f>ROUND(E46*F46,2)</f>
        <v>0</v>
      </c>
      <c r="H46" s="189"/>
      <c r="I46" s="190">
        <f>ROUND(E46*H46,2)</f>
        <v>0</v>
      </c>
      <c r="J46" s="189"/>
      <c r="K46" s="190">
        <f>ROUND(E46*J46,2)</f>
        <v>0</v>
      </c>
      <c r="L46" s="190">
        <v>21</v>
      </c>
      <c r="M46" s="190">
        <f>G46*(1+L46/100)</f>
        <v>0</v>
      </c>
      <c r="N46" s="190">
        <v>0</v>
      </c>
      <c r="O46" s="190">
        <f>ROUND(E46*N46,2)</f>
        <v>0</v>
      </c>
      <c r="P46" s="190">
        <v>0</v>
      </c>
      <c r="Q46" s="190">
        <f>ROUND(E46*P46,2)</f>
        <v>0</v>
      </c>
      <c r="R46" s="190"/>
      <c r="S46" s="190"/>
      <c r="T46" s="191">
        <v>0.94199999999999995</v>
      </c>
      <c r="U46" s="190">
        <f>ROUND(E46*T46,2)</f>
        <v>48.03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148</v>
      </c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94">
        <v>20</v>
      </c>
      <c r="B47" s="195" t="s">
        <v>153</v>
      </c>
      <c r="C47" s="209" t="s">
        <v>154</v>
      </c>
      <c r="D47" s="196" t="s">
        <v>144</v>
      </c>
      <c r="E47" s="197">
        <v>50.982959999999999</v>
      </c>
      <c r="F47" s="198"/>
      <c r="G47" s="199">
        <f>ROUND(E47*F47,2)</f>
        <v>0</v>
      </c>
      <c r="H47" s="198"/>
      <c r="I47" s="199">
        <f>ROUND(E47*H47,2)</f>
        <v>0</v>
      </c>
      <c r="J47" s="198"/>
      <c r="K47" s="199">
        <f>ROUND(E47*J47,2)</f>
        <v>0</v>
      </c>
      <c r="L47" s="199">
        <v>21</v>
      </c>
      <c r="M47" s="199">
        <f>G47*(1+L47/100)</f>
        <v>0</v>
      </c>
      <c r="N47" s="199">
        <v>0</v>
      </c>
      <c r="O47" s="199">
        <f>ROUND(E47*N47,2)</f>
        <v>0</v>
      </c>
      <c r="P47" s="199">
        <v>0</v>
      </c>
      <c r="Q47" s="199">
        <f>ROUND(E47*P47,2)</f>
        <v>0</v>
      </c>
      <c r="R47" s="199"/>
      <c r="S47" s="199"/>
      <c r="T47" s="200">
        <v>0</v>
      </c>
      <c r="U47" s="199">
        <f>ROUND(E47*T47,2)</f>
        <v>0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148</v>
      </c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x14ac:dyDescent="0.2">
      <c r="A48" s="6"/>
      <c r="B48" s="7" t="s">
        <v>155</v>
      </c>
      <c r="C48" s="210" t="s">
        <v>155</v>
      </c>
      <c r="D48" s="9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E48">
        <v>15</v>
      </c>
      <c r="AF48">
        <v>21</v>
      </c>
    </row>
    <row r="49" spans="1:33" x14ac:dyDescent="0.2">
      <c r="A49" s="201"/>
      <c r="B49" s="202" t="s">
        <v>31</v>
      </c>
      <c r="C49" s="211" t="s">
        <v>155</v>
      </c>
      <c r="D49" s="203"/>
      <c r="E49" s="204"/>
      <c r="F49" s="204"/>
      <c r="G49" s="205">
        <f>G7+G16+G32+G35+G41+G43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E49">
        <f>SUMIF(L7:L47,AE48,G7:G47)</f>
        <v>0</v>
      </c>
      <c r="AF49">
        <f>SUMIF(L7:L47,AF48,G7:G47)</f>
        <v>0</v>
      </c>
      <c r="AG49" t="s">
        <v>156</v>
      </c>
    </row>
    <row r="50" spans="1:33" x14ac:dyDescent="0.2">
      <c r="A50" s="6"/>
      <c r="B50" s="7" t="s">
        <v>155</v>
      </c>
      <c r="C50" s="210" t="s">
        <v>155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3" x14ac:dyDescent="0.2">
      <c r="A51" s="6"/>
      <c r="B51" s="7" t="s">
        <v>155</v>
      </c>
      <c r="C51" s="210" t="s">
        <v>155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3" x14ac:dyDescent="0.2">
      <c r="A52" s="258" t="s">
        <v>157</v>
      </c>
      <c r="B52" s="258"/>
      <c r="C52" s="259"/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3" x14ac:dyDescent="0.2">
      <c r="A53" s="260"/>
      <c r="B53" s="261"/>
      <c r="C53" s="262"/>
      <c r="D53" s="261"/>
      <c r="E53" s="261"/>
      <c r="F53" s="261"/>
      <c r="G53" s="263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G53" t="s">
        <v>158</v>
      </c>
    </row>
    <row r="54" spans="1:33" x14ac:dyDescent="0.2">
      <c r="A54" s="264"/>
      <c r="B54" s="265"/>
      <c r="C54" s="266"/>
      <c r="D54" s="265"/>
      <c r="E54" s="265"/>
      <c r="F54" s="265"/>
      <c r="G54" s="26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3" x14ac:dyDescent="0.2">
      <c r="A55" s="264"/>
      <c r="B55" s="265"/>
      <c r="C55" s="266"/>
      <c r="D55" s="265"/>
      <c r="E55" s="265"/>
      <c r="F55" s="265"/>
      <c r="G55" s="26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3" x14ac:dyDescent="0.2">
      <c r="A56" s="264"/>
      <c r="B56" s="265"/>
      <c r="C56" s="266"/>
      <c r="D56" s="265"/>
      <c r="E56" s="265"/>
      <c r="F56" s="265"/>
      <c r="G56" s="26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3" x14ac:dyDescent="0.2">
      <c r="A57" s="268"/>
      <c r="B57" s="269"/>
      <c r="C57" s="270"/>
      <c r="D57" s="269"/>
      <c r="E57" s="269"/>
      <c r="F57" s="269"/>
      <c r="G57" s="271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3" x14ac:dyDescent="0.2">
      <c r="A58" s="6"/>
      <c r="B58" s="7" t="s">
        <v>155</v>
      </c>
      <c r="C58" s="210" t="s">
        <v>155</v>
      </c>
      <c r="D58" s="9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3" x14ac:dyDescent="0.2">
      <c r="C59" s="212"/>
      <c r="D59" s="161"/>
      <c r="AG59" t="s">
        <v>159</v>
      </c>
    </row>
    <row r="60" spans="1:33" x14ac:dyDescent="0.2">
      <c r="D60" s="161"/>
    </row>
    <row r="61" spans="1:33" x14ac:dyDescent="0.2">
      <c r="D61" s="161"/>
    </row>
    <row r="62" spans="1:33" x14ac:dyDescent="0.2">
      <c r="D62" s="161"/>
    </row>
    <row r="63" spans="1:33" x14ac:dyDescent="0.2">
      <c r="D63" s="161"/>
    </row>
    <row r="64" spans="1:33" x14ac:dyDescent="0.2">
      <c r="D64" s="161"/>
    </row>
    <row r="65" spans="4:4" x14ac:dyDescent="0.2">
      <c r="D65" s="161"/>
    </row>
    <row r="66" spans="4:4" x14ac:dyDescent="0.2">
      <c r="D66" s="161"/>
    </row>
    <row r="67" spans="4:4" x14ac:dyDescent="0.2">
      <c r="D67" s="161"/>
    </row>
    <row r="68" spans="4:4" x14ac:dyDescent="0.2">
      <c r="D68" s="161"/>
    </row>
    <row r="69" spans="4:4" x14ac:dyDescent="0.2">
      <c r="D69" s="161"/>
    </row>
    <row r="70" spans="4:4" x14ac:dyDescent="0.2">
      <c r="D70" s="161"/>
    </row>
    <row r="71" spans="4:4" x14ac:dyDescent="0.2">
      <c r="D71" s="161"/>
    </row>
    <row r="72" spans="4:4" x14ac:dyDescent="0.2">
      <c r="D72" s="161"/>
    </row>
    <row r="73" spans="4:4" x14ac:dyDescent="0.2">
      <c r="D73" s="161"/>
    </row>
    <row r="74" spans="4:4" x14ac:dyDescent="0.2">
      <c r="D74" s="161"/>
    </row>
    <row r="75" spans="4:4" x14ac:dyDescent="0.2">
      <c r="D75" s="161"/>
    </row>
    <row r="76" spans="4:4" x14ac:dyDescent="0.2">
      <c r="D76" s="161"/>
    </row>
    <row r="77" spans="4:4" x14ac:dyDescent="0.2">
      <c r="D77" s="161"/>
    </row>
    <row r="78" spans="4:4" x14ac:dyDescent="0.2">
      <c r="D78" s="161"/>
    </row>
    <row r="79" spans="4:4" x14ac:dyDescent="0.2">
      <c r="D79" s="161"/>
    </row>
    <row r="80" spans="4:4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8">
    <mergeCell ref="A52:C52"/>
    <mergeCell ref="A53:G57"/>
    <mergeCell ref="A1:G1"/>
    <mergeCell ref="C2:G2"/>
    <mergeCell ref="C3:G3"/>
    <mergeCell ref="C4:G4"/>
    <mergeCell ref="C22:G22"/>
    <mergeCell ref="C26:G2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SO.08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'SO.08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DANEKL</cp:lastModifiedBy>
  <cp:lastPrinted>2014-02-28T09:52:57Z</cp:lastPrinted>
  <dcterms:created xsi:type="dcterms:W3CDTF">2009-04-08T07:15:50Z</dcterms:created>
  <dcterms:modified xsi:type="dcterms:W3CDTF">2017-05-29T13:00:28Z</dcterms:modified>
</cp:coreProperties>
</file>